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考核" sheetId="2" r:id="rId1"/>
  </sheets>
  <definedNames>
    <definedName name="_xlnm.Print_Titles" localSheetId="0">考核!$1:$2</definedName>
    <definedName name="_xlnm._FilterDatabase" localSheetId="0" hidden="1">考核!$A$2:$G$50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<sst xmlns="http://schemas.openxmlformats.org/spreadsheetml/2006/main" count="66" uniqueCount="20">
  <si>
    <t>海南省公共卫生临床中心2024年公开招聘工作人员
面试成绩汇总表</t>
  </si>
  <si>
    <t>序号</t>
  </si>
  <si>
    <t>报考岗位</t>
  </si>
  <si>
    <t>身份证号</t>
  </si>
  <si>
    <t>姓名</t>
  </si>
  <si>
    <t>面试成绩</t>
  </si>
  <si>
    <t>排名</t>
  </si>
  <si>
    <t>备注</t>
  </si>
  <si>
    <t>0131-超声医学科医师</t>
  </si>
  <si>
    <t>0132-放射科医师</t>
  </si>
  <si>
    <t>缺考</t>
  </si>
  <si>
    <t>0133-功能诊断医师</t>
  </si>
  <si>
    <t>0134-护士</t>
  </si>
  <si>
    <t>0120-感染科医师</t>
  </si>
  <si>
    <t>0121-综合内科医师</t>
  </si>
  <si>
    <t>0122-急诊内科医师</t>
  </si>
  <si>
    <t>0123-急诊外科医师</t>
  </si>
  <si>
    <t>0124-普外科医师</t>
  </si>
  <si>
    <t>0126-口腔科医师</t>
  </si>
  <si>
    <t>0129-儿科医师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</si>
</sst>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I5" sqref="I5"/>
    </sheetView>
  </sheetViews>
  <sheetFormatPr defaultColWidth="15.75" defaultRowHeight="36" customHeight="1" outlineLevelCol="6"/>
  <cols>
    <col min="1" max="1" width="7.125" style="3" customWidth="1"/>
    <col min="2" max="2" width="25.5" style="4" customWidth="1"/>
    <col min="3" max="3" width="25.125" style="3" customWidth="1"/>
    <col min="4" max="4" width="10.875" style="3" customWidth="1"/>
    <col min="5" max="5" width="13" style="5" customWidth="1"/>
    <col min="6" max="6" width="9.875" style="6" customWidth="1"/>
    <col min="7" max="7" width="10.625" style="3" customWidth="1"/>
    <col min="8" max="16381" width="15.75" style="3" customWidth="1"/>
    <col min="16382" max="16384" width="15.75" style="3"/>
  </cols>
  <sheetData>
    <row r="1" s="1" customFormat="1" ht="77" customHeight="1" spans="1:7">
      <c r="A1" s="7" t="s">
        <v>0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16" t="s">
        <v>8</v>
      </c>
      <c r="C3" s="17" t="str">
        <f>"460103199805310016"</f>
        <v>460103199805310016</v>
      </c>
      <c r="D3" s="18" t="str">
        <f>"芦献翔"</f>
        <v>芦献翔</v>
      </c>
      <c r="E3" s="19">
        <v>79.8</v>
      </c>
      <c r="F3" s="20">
        <v>1</v>
      </c>
      <c r="G3" s="15"/>
    </row>
    <row r="4" ht="35.5" customHeight="1" spans="1:7">
      <c r="A4" s="15">
        <v>2</v>
      </c>
      <c r="B4" s="16" t="s">
        <v>8</v>
      </c>
      <c r="C4" s="17" t="str">
        <f>"460103199005231520"</f>
        <v>460103199005231520</v>
      </c>
      <c r="D4" s="18" t="str">
        <f>"张丽英"</f>
        <v>张丽英</v>
      </c>
      <c r="E4" s="19">
        <v>72.6</v>
      </c>
      <c r="F4" s="20">
        <v>2</v>
      </c>
      <c r="G4" s="15"/>
    </row>
    <row r="5" ht="35.5" customHeight="1" spans="1:7">
      <c r="A5" s="15">
        <v>3</v>
      </c>
      <c r="B5" s="16" t="s">
        <v>8</v>
      </c>
      <c r="C5" s="17" t="str">
        <f>"460003199408103050"</f>
        <v>460003199408103050</v>
      </c>
      <c r="D5" s="18" t="str">
        <f>"苏日教"</f>
        <v>苏日教</v>
      </c>
      <c r="E5" s="19">
        <v>70.6</v>
      </c>
      <c r="F5" s="20">
        <v>3</v>
      </c>
      <c r="G5" s="15"/>
    </row>
    <row r="6" ht="35.5" customHeight="1" spans="1:7">
      <c r="A6" s="15">
        <v>4</v>
      </c>
      <c r="B6" s="21" t="s">
        <v>9</v>
      </c>
      <c r="C6" s="17" t="str">
        <f>"460007199001014166"</f>
        <v>460007199001014166</v>
      </c>
      <c r="D6" s="18" t="str">
        <f>"王芳"</f>
        <v>王芳</v>
      </c>
      <c r="E6" s="19">
        <v>85.6</v>
      </c>
      <c r="F6" s="20">
        <v>1</v>
      </c>
      <c r="G6" s="15"/>
    </row>
    <row r="7" ht="35.5" customHeight="1" spans="1:7">
      <c r="A7" s="15">
        <v>5</v>
      </c>
      <c r="B7" s="21" t="s">
        <v>9</v>
      </c>
      <c r="C7" s="17" t="str">
        <f>"460103199605033018"</f>
        <v>460103199605033018</v>
      </c>
      <c r="D7" s="18" t="str">
        <f>"林道隆"</f>
        <v>林道隆</v>
      </c>
      <c r="E7" s="19">
        <v>83.1</v>
      </c>
      <c r="F7" s="20">
        <v>2</v>
      </c>
      <c r="G7" s="15"/>
    </row>
    <row r="8" ht="35.5" customHeight="1" spans="1:7">
      <c r="A8" s="15">
        <v>6</v>
      </c>
      <c r="B8" s="21" t="s">
        <v>9</v>
      </c>
      <c r="C8" s="17" t="str">
        <f>"460031199708085232"</f>
        <v>460031199708085232</v>
      </c>
      <c r="D8" s="18" t="str">
        <f>"冯本鼎"</f>
        <v>冯本鼎</v>
      </c>
      <c r="E8" s="19">
        <v>81.7</v>
      </c>
      <c r="F8" s="20">
        <v>3</v>
      </c>
      <c r="G8" s="15"/>
    </row>
    <row r="9" ht="35.5" customHeight="1" spans="1:7">
      <c r="A9" s="15">
        <v>7</v>
      </c>
      <c r="B9" s="21" t="s">
        <v>9</v>
      </c>
      <c r="C9" s="17" t="str">
        <f>"460004199308090017"</f>
        <v>460004199308090017</v>
      </c>
      <c r="D9" s="18" t="str">
        <f>"李德伦"</f>
        <v>李德伦</v>
      </c>
      <c r="E9" s="19">
        <v>80.6</v>
      </c>
      <c r="F9" s="20">
        <v>4</v>
      </c>
      <c r="G9" s="15"/>
    </row>
    <row r="10" ht="35.5" customHeight="1" spans="1:7">
      <c r="A10" s="15">
        <v>8</v>
      </c>
      <c r="B10" s="21" t="s">
        <v>9</v>
      </c>
      <c r="C10" s="17" t="str">
        <f>"460028199207166482"</f>
        <v>460028199207166482</v>
      </c>
      <c r="D10" s="18" t="str">
        <f>"符海秋"</f>
        <v>符海秋</v>
      </c>
      <c r="E10" s="19">
        <v>79.1</v>
      </c>
      <c r="F10" s="20">
        <v>5</v>
      </c>
      <c r="G10" s="15"/>
    </row>
    <row r="11" ht="35.5" customHeight="1" spans="1:7">
      <c r="A11" s="15">
        <v>9</v>
      </c>
      <c r="B11" s="21" t="s">
        <v>9</v>
      </c>
      <c r="C11" s="17" t="str">
        <f>"230406199207140021"</f>
        <v>230406199207140021</v>
      </c>
      <c r="D11" s="18" t="str">
        <f>"毛瑞"</f>
        <v>毛瑞</v>
      </c>
      <c r="E11" s="19">
        <v>75.4</v>
      </c>
      <c r="F11" s="20">
        <v>6</v>
      </c>
      <c r="G11" s="15"/>
    </row>
    <row r="12" ht="35.5" customHeight="1" spans="1:7">
      <c r="A12" s="15">
        <v>10</v>
      </c>
      <c r="B12" s="21" t="s">
        <v>9</v>
      </c>
      <c r="C12" s="17" t="str">
        <f>"460036199711035510"</f>
        <v>460036199711035510</v>
      </c>
      <c r="D12" s="18" t="str">
        <f>"梁睿"</f>
        <v>梁睿</v>
      </c>
      <c r="E12" s="19">
        <v>75</v>
      </c>
      <c r="F12" s="20">
        <v>7</v>
      </c>
      <c r="G12" s="15"/>
    </row>
    <row r="13" ht="35.5" customHeight="1" spans="1:7">
      <c r="A13" s="15">
        <v>11</v>
      </c>
      <c r="B13" s="21" t="s">
        <v>9</v>
      </c>
      <c r="C13" s="17" t="str">
        <f>"460103199901021222"</f>
        <v>460103199901021222</v>
      </c>
      <c r="D13" s="18" t="str">
        <f>"陈怡婷"</f>
        <v>陈怡婷</v>
      </c>
      <c r="E13" s="19">
        <v>73.9</v>
      </c>
      <c r="F13" s="20">
        <v>8</v>
      </c>
      <c r="G13" s="15"/>
    </row>
    <row r="14" ht="35.5" customHeight="1" spans="1:7">
      <c r="A14" s="15">
        <v>12</v>
      </c>
      <c r="B14" s="21" t="s">
        <v>9</v>
      </c>
      <c r="C14" s="17" t="str">
        <f>"460102199711301825"</f>
        <v>460102199711301825</v>
      </c>
      <c r="D14" s="18" t="str">
        <f>"方苗蝶"</f>
        <v>方苗蝶</v>
      </c>
      <c r="E14" s="19"/>
      <c r="F14" s="20"/>
      <c r="G14" s="15" t="s">
        <v>10</v>
      </c>
    </row>
    <row r="15" ht="35.5" customHeight="1" spans="1:7">
      <c r="A15" s="15">
        <v>13</v>
      </c>
      <c r="B15" s="21" t="s">
        <v>9</v>
      </c>
      <c r="C15" s="17" t="str">
        <f>"460007199501095767"</f>
        <v>460007199501095767</v>
      </c>
      <c r="D15" s="18" t="str">
        <f>"王成梅"</f>
        <v>王成梅</v>
      </c>
      <c r="E15" s="19"/>
      <c r="F15" s="20"/>
      <c r="G15" s="15" t="s">
        <v>10</v>
      </c>
    </row>
    <row r="16" ht="35.5" customHeight="1" spans="1:7">
      <c r="A16" s="15">
        <v>14</v>
      </c>
      <c r="B16" s="21" t="s">
        <v>9</v>
      </c>
      <c r="C16" s="17" t="str">
        <f>"460031199709021628"</f>
        <v>460031199709021628</v>
      </c>
      <c r="D16" s="18" t="str">
        <f>"江佳琪"</f>
        <v>江佳琪</v>
      </c>
      <c r="E16" s="19"/>
      <c r="F16" s="20"/>
      <c r="G16" s="15" t="s">
        <v>10</v>
      </c>
    </row>
    <row r="17" ht="35.5" customHeight="1" spans="1:7">
      <c r="A17" s="15">
        <v>15</v>
      </c>
      <c r="B17" s="21" t="s">
        <v>11</v>
      </c>
      <c r="C17" s="17" t="str">
        <f>"469007199502150869"</f>
        <v>469007199502150869</v>
      </c>
      <c r="D17" s="18" t="str">
        <f>"符启叶"</f>
        <v>符启叶</v>
      </c>
      <c r="E17" s="19">
        <v>86.4</v>
      </c>
      <c r="F17" s="20">
        <v>1</v>
      </c>
      <c r="G17" s="15"/>
    </row>
    <row r="18" ht="35.5" customHeight="1" spans="1:7">
      <c r="A18" s="15">
        <v>16</v>
      </c>
      <c r="B18" s="21" t="s">
        <v>11</v>
      </c>
      <c r="C18" s="17" t="str">
        <f>"460027199112043424"</f>
        <v>460027199112043424</v>
      </c>
      <c r="D18" s="18" t="str">
        <f>"何林蓉"</f>
        <v>何林蓉</v>
      </c>
      <c r="E18" s="19">
        <v>82.7</v>
      </c>
      <c r="F18" s="20">
        <v>2</v>
      </c>
      <c r="G18" s="15"/>
    </row>
    <row r="19" ht="35.5" customHeight="1" spans="1:7">
      <c r="A19" s="15">
        <v>17</v>
      </c>
      <c r="B19" s="21" t="s">
        <v>11</v>
      </c>
      <c r="C19" s="17" t="str">
        <f>"460027199509204740"</f>
        <v>460027199509204740</v>
      </c>
      <c r="D19" s="18" t="str">
        <f>"罗秋娜"</f>
        <v>罗秋娜</v>
      </c>
      <c r="E19" s="19">
        <v>81</v>
      </c>
      <c r="F19" s="20">
        <v>3</v>
      </c>
      <c r="G19" s="15"/>
    </row>
    <row r="20" ht="35.5" customHeight="1" spans="1:7">
      <c r="A20" s="15">
        <v>18</v>
      </c>
      <c r="B20" s="21" t="s">
        <v>11</v>
      </c>
      <c r="C20" s="17" t="str">
        <f>"460033199807255084"</f>
        <v>460033199807255084</v>
      </c>
      <c r="D20" s="18" t="str">
        <f>"戴家虹"</f>
        <v>戴家虹</v>
      </c>
      <c r="E20" s="19">
        <v>80.8</v>
      </c>
      <c r="F20" s="20">
        <v>4</v>
      </c>
      <c r="G20" s="15"/>
    </row>
    <row r="21" ht="35.5" customHeight="1" spans="1:7">
      <c r="A21" s="15">
        <v>19</v>
      </c>
      <c r="B21" s="21" t="s">
        <v>11</v>
      </c>
      <c r="C21" s="17" t="str">
        <f>"460006199505254829"</f>
        <v>460006199505254829</v>
      </c>
      <c r="D21" s="18" t="str">
        <f>"王月平"</f>
        <v>王月平</v>
      </c>
      <c r="E21" s="19">
        <v>76.6</v>
      </c>
      <c r="F21" s="20">
        <v>5</v>
      </c>
      <c r="G21" s="15"/>
    </row>
    <row r="22" ht="35.5" customHeight="1" spans="1:7">
      <c r="A22" s="15">
        <v>20</v>
      </c>
      <c r="B22" s="21" t="s">
        <v>11</v>
      </c>
      <c r="C22" s="17" t="str">
        <f>"460004199409010223"</f>
        <v>460004199409010223</v>
      </c>
      <c r="D22" s="18" t="str">
        <f>"杨清茹"</f>
        <v>杨清茹</v>
      </c>
      <c r="E22" s="19">
        <v>75.6</v>
      </c>
      <c r="F22" s="20">
        <v>6</v>
      </c>
      <c r="G22" s="15"/>
    </row>
    <row r="23" ht="35.5" customHeight="1" spans="1:7">
      <c r="A23" s="15">
        <v>21</v>
      </c>
      <c r="B23" s="21" t="s">
        <v>11</v>
      </c>
      <c r="C23" s="17" t="str">
        <f>"35030119980117112X"</f>
        <v>35030119980117112X</v>
      </c>
      <c r="D23" s="18" t="str">
        <f>"陈玲敏"</f>
        <v>陈玲敏</v>
      </c>
      <c r="E23" s="19"/>
      <c r="F23" s="20"/>
      <c r="G23" s="15" t="s">
        <v>10</v>
      </c>
    </row>
    <row r="24" s="3" customFormat="1" customHeight="1" spans="1:7">
      <c r="A24" s="15">
        <v>22</v>
      </c>
      <c r="B24" s="22" t="s">
        <v>12</v>
      </c>
      <c r="C24" s="17" t="str">
        <f>"460006198609202340"</f>
        <v>460006198609202340</v>
      </c>
      <c r="D24" s="18" t="str">
        <f>"符鸿香"</f>
        <v>符鸿香</v>
      </c>
      <c r="E24" s="19">
        <v>82.8</v>
      </c>
      <c r="F24" s="20">
        <v>1</v>
      </c>
      <c r="G24" s="15"/>
    </row>
    <row r="25" s="3" customFormat="1" customHeight="1" spans="1:7">
      <c r="A25" s="15">
        <v>23</v>
      </c>
      <c r="B25" s="22" t="s">
        <v>12</v>
      </c>
      <c r="C25" s="17" t="str">
        <f>"370406198109130061"</f>
        <v>370406198109130061</v>
      </c>
      <c r="D25" s="18" t="str">
        <f>"陈永凤"</f>
        <v>陈永凤</v>
      </c>
      <c r="E25" s="19">
        <v>80</v>
      </c>
      <c r="F25" s="20">
        <v>2</v>
      </c>
      <c r="G25" s="15"/>
    </row>
    <row r="26" s="3" customFormat="1" customHeight="1" spans="1:7">
      <c r="A26" s="15">
        <v>24</v>
      </c>
      <c r="B26" s="22" t="s">
        <v>12</v>
      </c>
      <c r="C26" s="17" t="str">
        <f>"460006198104130222"</f>
        <v>460006198104130222</v>
      </c>
      <c r="D26" s="18" t="str">
        <f>"周广玉"</f>
        <v>周广玉</v>
      </c>
      <c r="E26" s="19">
        <v>79.9</v>
      </c>
      <c r="F26" s="20">
        <v>3</v>
      </c>
      <c r="G26" s="15"/>
    </row>
    <row r="27" s="3" customFormat="1" customHeight="1" spans="1:7">
      <c r="A27" s="15">
        <v>25</v>
      </c>
      <c r="B27" s="22" t="s">
        <v>12</v>
      </c>
      <c r="C27" s="17" t="str">
        <f>"460002197910021223"</f>
        <v>460002197910021223</v>
      </c>
      <c r="D27" s="18" t="str">
        <f>"何直蔚"</f>
        <v>何直蔚</v>
      </c>
      <c r="E27" s="19">
        <v>72.5</v>
      </c>
      <c r="F27" s="20">
        <v>4</v>
      </c>
      <c r="G27" s="15"/>
    </row>
    <row r="28" s="3" customFormat="1" customHeight="1" spans="1:7">
      <c r="A28" s="15">
        <v>26</v>
      </c>
      <c r="B28" s="22" t="s">
        <v>12</v>
      </c>
      <c r="C28" s="17" t="str">
        <f>"46002819860317042X"</f>
        <v>46002819860317042X</v>
      </c>
      <c r="D28" s="18" t="str">
        <f>"罗柳玫"</f>
        <v>罗柳玫</v>
      </c>
      <c r="E28" s="19">
        <v>72</v>
      </c>
      <c r="F28" s="20">
        <v>5</v>
      </c>
      <c r="G28" s="15"/>
    </row>
    <row r="29" s="3" customFormat="1" ht="35.5" customHeight="1" spans="1:7">
      <c r="A29" s="15">
        <v>27</v>
      </c>
      <c r="B29" s="16" t="s">
        <v>13</v>
      </c>
      <c r="C29" s="17" t="str">
        <f>"321322199406010219"</f>
        <v>321322199406010219</v>
      </c>
      <c r="D29" s="18" t="str">
        <f>"李昂"</f>
        <v>李昂</v>
      </c>
      <c r="E29" s="19">
        <v>84.9</v>
      </c>
      <c r="F29" s="20">
        <v>1</v>
      </c>
      <c r="G29" s="15"/>
    </row>
    <row r="30" s="3" customFormat="1" ht="35.5" customHeight="1" spans="1:7">
      <c r="A30" s="15">
        <v>28</v>
      </c>
      <c r="B30" s="16" t="s">
        <v>13</v>
      </c>
      <c r="C30" s="17" t="str">
        <f>"460103199111170012"</f>
        <v>460103199111170012</v>
      </c>
      <c r="D30" s="18" t="str">
        <f>"黄圣楷"</f>
        <v>黄圣楷</v>
      </c>
      <c r="E30" s="19">
        <v>80.9</v>
      </c>
      <c r="F30" s="20">
        <v>2</v>
      </c>
      <c r="G30" s="15"/>
    </row>
    <row r="31" s="3" customFormat="1" ht="35.5" customHeight="1" spans="1:7">
      <c r="A31" s="15">
        <v>29</v>
      </c>
      <c r="B31" s="21" t="s">
        <v>14</v>
      </c>
      <c r="C31" s="17" t="str">
        <f>"232103199306203741"</f>
        <v>232103199306203741</v>
      </c>
      <c r="D31" s="18" t="str">
        <f>"关胜男"</f>
        <v>关胜男</v>
      </c>
      <c r="E31" s="19">
        <v>82.4</v>
      </c>
      <c r="F31" s="20">
        <v>1</v>
      </c>
      <c r="G31" s="15"/>
    </row>
    <row r="32" s="3" customFormat="1" ht="35.5" customHeight="1" spans="1:7">
      <c r="A32" s="15">
        <v>30</v>
      </c>
      <c r="B32" s="21" t="s">
        <v>14</v>
      </c>
      <c r="C32" s="17" t="str">
        <f>"460028199706160069"</f>
        <v>460028199706160069</v>
      </c>
      <c r="D32" s="18" t="str">
        <f>"陈怡君"</f>
        <v>陈怡君</v>
      </c>
      <c r="E32" s="19">
        <v>76.4</v>
      </c>
      <c r="F32" s="20">
        <v>2</v>
      </c>
      <c r="G32" s="15"/>
    </row>
    <row r="33" s="3" customFormat="1" ht="35.5" customHeight="1" spans="1:7">
      <c r="A33" s="15">
        <v>31</v>
      </c>
      <c r="B33" s="21" t="s">
        <v>14</v>
      </c>
      <c r="C33" s="17" t="str">
        <f>"412724198912042144"</f>
        <v>412724198912042144</v>
      </c>
      <c r="D33" s="18" t="str">
        <f>"赵敏杰"</f>
        <v>赵敏杰</v>
      </c>
      <c r="E33" s="19">
        <v>73.6</v>
      </c>
      <c r="F33" s="20">
        <v>3</v>
      </c>
      <c r="G33" s="15"/>
    </row>
    <row r="34" s="3" customFormat="1" ht="35.5" customHeight="1" spans="1:7">
      <c r="A34" s="15">
        <v>32</v>
      </c>
      <c r="B34" s="21" t="s">
        <v>14</v>
      </c>
      <c r="C34" s="17" t="str">
        <f>"430521199404170031"</f>
        <v>430521199404170031</v>
      </c>
      <c r="D34" s="18" t="str">
        <f>"王进"</f>
        <v>王进</v>
      </c>
      <c r="E34" s="19">
        <v>73.1</v>
      </c>
      <c r="F34" s="20">
        <v>4</v>
      </c>
      <c r="G34" s="15"/>
    </row>
    <row r="35" s="3" customFormat="1" ht="35.5" customHeight="1" spans="1:7">
      <c r="A35" s="15">
        <v>33</v>
      </c>
      <c r="B35" s="21" t="s">
        <v>14</v>
      </c>
      <c r="C35" s="17" t="str">
        <f>"460003199508032042"</f>
        <v>460003199508032042</v>
      </c>
      <c r="D35" s="18" t="str">
        <f>"陈枫蕾"</f>
        <v>陈枫蕾</v>
      </c>
      <c r="E35" s="19"/>
      <c r="F35" s="20"/>
      <c r="G35" s="15" t="s">
        <v>10</v>
      </c>
    </row>
    <row r="36" s="3" customFormat="1" ht="35.5" customHeight="1" spans="1:7">
      <c r="A36" s="15">
        <v>34</v>
      </c>
      <c r="B36" s="21" t="s">
        <v>14</v>
      </c>
      <c r="C36" s="17" t="str">
        <f>"460033199504194480"</f>
        <v>460033199504194480</v>
      </c>
      <c r="D36" s="18" t="str">
        <f>"吉训燕"</f>
        <v>吉训燕</v>
      </c>
      <c r="E36" s="19"/>
      <c r="F36" s="20"/>
      <c r="G36" s="15" t="s">
        <v>10</v>
      </c>
    </row>
    <row r="37" s="3" customFormat="1" ht="35.5" customHeight="1" spans="1:7">
      <c r="A37" s="15">
        <v>35</v>
      </c>
      <c r="B37" s="21" t="s">
        <v>14</v>
      </c>
      <c r="C37" s="17" t="str">
        <f>"460003199802034620"</f>
        <v>460003199802034620</v>
      </c>
      <c r="D37" s="18" t="str">
        <f>"郑光莉"</f>
        <v>郑光莉</v>
      </c>
      <c r="E37" s="19"/>
      <c r="F37" s="20"/>
      <c r="G37" s="15" t="s">
        <v>10</v>
      </c>
    </row>
    <row r="38" s="3" customFormat="1" ht="35.5" customHeight="1" spans="1:7">
      <c r="A38" s="15">
        <v>36</v>
      </c>
      <c r="B38" s="21" t="s">
        <v>15</v>
      </c>
      <c r="C38" s="17" t="str">
        <f>"460003199306252813"</f>
        <v>460003199306252813</v>
      </c>
      <c r="D38" s="18" t="str">
        <f>"羊凰群"</f>
        <v>羊凰群</v>
      </c>
      <c r="E38" s="19"/>
      <c r="F38" s="20"/>
      <c r="G38" s="15" t="s">
        <v>10</v>
      </c>
    </row>
    <row r="39" s="3" customFormat="1" ht="35.5" customHeight="1" spans="1:7">
      <c r="A39" s="15">
        <v>37</v>
      </c>
      <c r="B39" s="21" t="s">
        <v>15</v>
      </c>
      <c r="C39" s="17" t="str">
        <f>"23023019920106002X"</f>
        <v>23023019920106002X</v>
      </c>
      <c r="D39" s="18" t="str">
        <f>"汤晓娜"</f>
        <v>汤晓娜</v>
      </c>
      <c r="E39" s="19"/>
      <c r="F39" s="20"/>
      <c r="G39" s="15" t="s">
        <v>10</v>
      </c>
    </row>
    <row r="40" s="3" customFormat="1" ht="35.5" customHeight="1" spans="1:7">
      <c r="A40" s="15">
        <v>38</v>
      </c>
      <c r="B40" s="16" t="s">
        <v>16</v>
      </c>
      <c r="C40" s="17" t="str">
        <f>"460004199710123446"</f>
        <v>460004199710123446</v>
      </c>
      <c r="D40" s="18" t="str">
        <f>"王雪"</f>
        <v>王雪</v>
      </c>
      <c r="E40" s="19">
        <v>77.7</v>
      </c>
      <c r="F40" s="20">
        <v>1</v>
      </c>
      <c r="G40" s="15"/>
    </row>
    <row r="41" s="3" customFormat="1" ht="35.5" customHeight="1" spans="1:7">
      <c r="A41" s="15">
        <v>39</v>
      </c>
      <c r="B41" s="16" t="s">
        <v>16</v>
      </c>
      <c r="C41" s="17" t="str">
        <f>"410381199504230531"</f>
        <v>410381199504230531</v>
      </c>
      <c r="D41" s="18" t="str">
        <f>"吕嘉阳"</f>
        <v>吕嘉阳</v>
      </c>
      <c r="E41" s="19">
        <v>75.1</v>
      </c>
      <c r="F41" s="20">
        <v>2</v>
      </c>
      <c r="G41" s="15"/>
    </row>
    <row r="42" s="3" customFormat="1" ht="35.5" customHeight="1" spans="1:7">
      <c r="A42" s="15">
        <v>40</v>
      </c>
      <c r="B42" s="16" t="s">
        <v>16</v>
      </c>
      <c r="C42" s="17" t="str">
        <f>"412726199312248410"</f>
        <v>412726199312248410</v>
      </c>
      <c r="D42" s="18" t="str">
        <f>"段炼"</f>
        <v>段炼</v>
      </c>
      <c r="E42" s="19">
        <v>71</v>
      </c>
      <c r="F42" s="20">
        <v>3</v>
      </c>
      <c r="G42" s="15"/>
    </row>
    <row r="43" s="3" customFormat="1" ht="35.5" customHeight="1" spans="1:7">
      <c r="A43" s="15">
        <v>41</v>
      </c>
      <c r="B43" s="21" t="s">
        <v>17</v>
      </c>
      <c r="C43" s="17" t="str">
        <f>"460102199508031516"</f>
        <v>460102199508031516</v>
      </c>
      <c r="D43" s="18" t="str">
        <f>"张福鑫"</f>
        <v>张福鑫</v>
      </c>
      <c r="E43" s="19">
        <v>80.6</v>
      </c>
      <c r="F43" s="20">
        <v>1</v>
      </c>
      <c r="G43" s="15"/>
    </row>
    <row r="44" s="3" customFormat="1" ht="35.5" customHeight="1" spans="1:7">
      <c r="A44" s="15">
        <v>42</v>
      </c>
      <c r="B44" s="21" t="s">
        <v>17</v>
      </c>
      <c r="C44" s="17" t="str">
        <f>"360731199611225950"</f>
        <v>360731199611225950</v>
      </c>
      <c r="D44" s="18" t="str">
        <f>"张石龙"</f>
        <v>张石龙</v>
      </c>
      <c r="E44" s="19">
        <v>70.7</v>
      </c>
      <c r="F44" s="20">
        <v>2</v>
      </c>
      <c r="G44" s="15"/>
    </row>
    <row r="45" s="3" customFormat="1" ht="35.5" customHeight="1" spans="1:7">
      <c r="A45" s="15">
        <v>43</v>
      </c>
      <c r="B45" s="21" t="s">
        <v>17</v>
      </c>
      <c r="C45" s="17" t="str">
        <f>"460003199407114233"</f>
        <v>460003199407114233</v>
      </c>
      <c r="D45" s="18" t="str">
        <f>"羊振若"</f>
        <v>羊振若</v>
      </c>
      <c r="E45" s="19">
        <v>70.5</v>
      </c>
      <c r="F45" s="20">
        <v>3</v>
      </c>
      <c r="G45" s="15"/>
    </row>
    <row r="46" s="3" customFormat="1" ht="35.5" customHeight="1" spans="1:7">
      <c r="A46" s="15">
        <v>44</v>
      </c>
      <c r="B46" s="21" t="s">
        <v>17</v>
      </c>
      <c r="C46" s="17" t="str">
        <f>"460103199108031812"</f>
        <v>460103199108031812</v>
      </c>
      <c r="D46" s="18" t="str">
        <f>"丁靖豪"</f>
        <v>丁靖豪</v>
      </c>
      <c r="E46" s="19">
        <v>68.6</v>
      </c>
      <c r="F46" s="20">
        <v>4</v>
      </c>
      <c r="G46" s="15"/>
    </row>
    <row r="47" s="3" customFormat="1" ht="35.5" customHeight="1" spans="1:7">
      <c r="A47" s="15">
        <v>45</v>
      </c>
      <c r="B47" s="21" t="s">
        <v>18</v>
      </c>
      <c r="C47" s="17" t="str">
        <f>"46002819951215041X"</f>
        <v>46002819951215041X</v>
      </c>
      <c r="D47" s="18" t="str">
        <f>"李茂根"</f>
        <v>李茂根</v>
      </c>
      <c r="E47" s="19">
        <v>78.4</v>
      </c>
      <c r="F47" s="20">
        <v>1</v>
      </c>
      <c r="G47" s="15"/>
    </row>
    <row r="48" s="3" customFormat="1" ht="35.5" customHeight="1" spans="1:7">
      <c r="A48" s="15">
        <v>46</v>
      </c>
      <c r="B48" s="21" t="s">
        <v>19</v>
      </c>
      <c r="C48" s="17" t="str">
        <f>"460027199810210023"</f>
        <v>460027199810210023</v>
      </c>
      <c r="D48" s="18" t="str">
        <f>"王楠囡"</f>
        <v>王楠囡</v>
      </c>
      <c r="E48" s="19">
        <v>81.9</v>
      </c>
      <c r="F48" s="20">
        <v>1</v>
      </c>
      <c r="G48" s="15"/>
    </row>
    <row r="49" s="3" customFormat="1" ht="35.5" customHeight="1" spans="1:7">
      <c r="A49" s="15">
        <v>47</v>
      </c>
      <c r="B49" s="21" t="s">
        <v>19</v>
      </c>
      <c r="C49" s="17" t="str">
        <f>"460033199703084866"</f>
        <v>460033199703084866</v>
      </c>
      <c r="D49" s="18" t="str">
        <f>"陈晓芳"</f>
        <v>陈晓芳</v>
      </c>
      <c r="E49" s="19">
        <v>73.4</v>
      </c>
      <c r="F49" s="20">
        <v>2</v>
      </c>
      <c r="G49" s="15"/>
    </row>
    <row r="50" s="3" customFormat="1" ht="35.5" customHeight="1" spans="1:7">
      <c r="A50" s="15">
        <v>48</v>
      </c>
      <c r="B50" s="21" t="s">
        <v>19</v>
      </c>
      <c r="C50" s="17" t="str">
        <f>"460003199703297820"</f>
        <v>460003199703297820</v>
      </c>
      <c r="D50" s="18" t="str">
        <f>"刘慧月"</f>
        <v>刘慧月</v>
      </c>
      <c r="E50" s="19"/>
      <c r="F50" s="20"/>
      <c r="G50" s="15" t="s">
        <v>10</v>
      </c>
    </row>
  </sheetData>
  <sheetProtection algorithmName="SHA-512" hashValue="CajbOGbG92De0mbzxMz5zAdQYhoeRvjZ9edJJMppDPDOtMWLJcNTfIEAQ3rqPSyxb+qv+E5LqXN80kymblSeKQ==" saltValue="wngPa8tMEFWZIAbBu7NvNA==" spinCount="100000" sheet="1" objects="1"/>
  <mergeCells count="1">
    <mergeCell ref="A1:G1"/>
  </mergeCells>
  <conditionalFormatting sqref="C3:C23">
    <cfRule type="expression" dxfId="0" priority="3">
      <formula>AND(SUMPRODUCT(IFERROR(1*(($C$3:$C$23&amp;"x")=(C3&amp;"x")),0))&gt;1,NOT(ISBLANK(C3)))</formula>
    </cfRule>
  </conditionalFormatting>
  <conditionalFormatting sqref="C24:C28">
    <cfRule type="expression" dxfId="0" priority="2">
      <formula>AND(SUMPRODUCT(IFERROR(1*(($C$24:$C$28&amp;"x")=(C24&amp;"x")),0))&gt;1,NOT(ISBLANK(C24)))</formula>
    </cfRule>
  </conditionalFormatting>
  <conditionalFormatting sqref="C29:C50">
    <cfRule type="expression" dxfId="0" priority="1">
      <formula>AND(SUMPRODUCT(IFERROR(1*(($C$29:$C$50&amp;"x")=(C29&amp;"x")),0))&gt;1,NOT(ISBLANK(C29)))</formula>
    </cfRule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2024-12-23T03:35:00Z</dcterms:created>
  <dcterms:modified xsi:type="dcterms:W3CDTF">2024-12-30T02:36:29Z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EE0846B00B2B43A690B9D57281D60FA2_13</vt:lpwstr>
  </property>
  <property fmtid="{D5CDD505-2E9C-101B-9397-08002B2CF9AE}" pid="3" name="KSOProductBuildVer">
    <vt:lpwstr>2052-12.1.0.19302</vt:lpwstr>
  </property>
</Properties>
</file>